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9140" windowHeight="7350"/>
  </bookViews>
  <sheets>
    <sheet name="Weddings" sheetId="1" r:id="rId1"/>
    <sheet name="Sheet2" sheetId="2" state="hidden" r:id="rId2"/>
  </sheets>
  <calcPr calcId="125725"/>
</workbook>
</file>

<file path=xl/calcChain.xml><?xml version="1.0" encoding="utf-8"?>
<calcChain xmlns="http://schemas.openxmlformats.org/spreadsheetml/2006/main">
  <c r="D50" i="1"/>
  <c r="D49"/>
  <c r="D41"/>
  <c r="C4"/>
  <c r="C5" s="1"/>
  <c r="D18" s="1"/>
  <c r="D28"/>
  <c r="D23"/>
  <c r="D26"/>
  <c r="D25"/>
  <c r="D39"/>
  <c r="D40"/>
  <c r="D38"/>
  <c r="D37"/>
  <c r="D43"/>
  <c r="D34"/>
  <c r="D32"/>
  <c r="D31"/>
  <c r="D27"/>
  <c r="D22"/>
  <c r="D21"/>
  <c r="D42"/>
  <c r="D36"/>
  <c r="D35"/>
  <c r="D30"/>
  <c r="E46" l="1"/>
  <c r="G10" s="1"/>
  <c r="E28"/>
  <c r="G9" s="1"/>
  <c r="E23"/>
  <c r="G8" s="1"/>
  <c r="D47"/>
  <c r="D48" s="1"/>
  <c r="G7"/>
  <c r="C9" i="2"/>
  <c r="C8"/>
  <c r="C7"/>
  <c r="C6"/>
  <c r="C5"/>
  <c r="C4"/>
  <c r="C3" l="1"/>
</calcChain>
</file>

<file path=xl/sharedStrings.xml><?xml version="1.0" encoding="utf-8"?>
<sst xmlns="http://schemas.openxmlformats.org/spreadsheetml/2006/main" count="76" uniqueCount="60">
  <si>
    <t>Grand Total Chateau de Miserai:</t>
  </si>
  <si>
    <t>No</t>
  </si>
  <si>
    <t>Table cloth</t>
  </si>
  <si>
    <t>Chair covers</t>
  </si>
  <si>
    <t>Excalibur</t>
  </si>
  <si>
    <t>Flowers</t>
  </si>
  <si>
    <t xml:space="preserve">Chateau </t>
  </si>
  <si>
    <t xml:space="preserve">Watermill </t>
  </si>
  <si>
    <t>Dinner</t>
  </si>
  <si>
    <t>Venue</t>
  </si>
  <si>
    <t>Free</t>
  </si>
  <si>
    <t>Heating</t>
  </si>
  <si>
    <t>Additional lodging</t>
  </si>
  <si>
    <t>Other options</t>
  </si>
  <si>
    <t>Tarifs 2020 pour les mariages au Château de Miserai</t>
  </si>
  <si>
    <t>Les prix incluent la TVA</t>
  </si>
  <si>
    <t>Ce prix comprend:</t>
  </si>
  <si>
    <t>Utilisation exclusive du domaine avec un maximum de 220 personnes le jour de la réception</t>
  </si>
  <si>
    <t>Chateau (8 chambres, 16 personnes)</t>
  </si>
  <si>
    <t>Loft invité (1 chambre, 8 personnes)</t>
  </si>
  <si>
    <t>Grange pour le cocktail, après la fête et / ou le dîner pour 80 invités maximum</t>
  </si>
  <si>
    <t>La tente de 252 m2 avec éclairage et parquet, tables et chaises</t>
  </si>
  <si>
    <t>pour un maximum de 220 personnes (disponible de la fin mai à la mi-octobre)</t>
  </si>
  <si>
    <t>DJ avec son et lumière jusqu'à 4h du matin</t>
  </si>
  <si>
    <t>Éclairage du château</t>
  </si>
  <si>
    <t>Parking éclairé la nuit pour 150 véhicules</t>
  </si>
  <si>
    <t xml:space="preserve"> Coût total du site:</t>
  </si>
  <si>
    <t>Options disponibles:</t>
  </si>
  <si>
    <t>Chauffage</t>
  </si>
  <si>
    <t>Frais de chauffage du château (probablement nécessaires de fin septembre à début mai)</t>
  </si>
  <si>
    <t>Frais de chauffage Guest Loft (probablement nécessaire de fin septembre à début mai)</t>
  </si>
  <si>
    <t>Tente ou grange payante avec pistolet thermique (probablement nécessaire de la fin septembre au début mai)</t>
  </si>
  <si>
    <t>Moulin à eau 4 chambres, 8 à 10 personnes, nettoyage, draps et serviettes:</t>
  </si>
  <si>
    <t>Chauffage du moulin</t>
  </si>
  <si>
    <t>Ferme 4 chambres, 8 à 10 personnes, nettoyage, draps et serviettes:</t>
  </si>
  <si>
    <t>Chauffage de la ferme</t>
  </si>
  <si>
    <t>Autres Options</t>
  </si>
  <si>
    <t>Logements supplémentaires</t>
  </si>
  <si>
    <t>Excalibur voiture 2 heures</t>
  </si>
  <si>
    <t>Excalibur voiture 4 heures</t>
  </si>
  <si>
    <t>Système audio de tente avec vidéoprojecteur</t>
  </si>
  <si>
    <t>Utilisation de la plate-forme pour une cérémonie civile, équipée d'une tente de 40 m2, voûte,</t>
  </si>
  <si>
    <t>système de son et microphone, tables et bancs pour 100 personnes</t>
  </si>
  <si>
    <t>Housses de chaise 1 à 100</t>
  </si>
  <si>
    <t>Housses de chaise 101 à 200</t>
  </si>
  <si>
    <t>Utilisation de la salle exotique avec piscine (haute saison uniquement);</t>
  </si>
  <si>
    <t>Utilisation du jacuzzi du moulin pour 1 weekend</t>
  </si>
  <si>
    <t>Utilisation du jacuzzi du moulin pour 1 semaine</t>
  </si>
  <si>
    <t>Utilisation de la chambre exotique avec piscine (haute saison uniquement)</t>
  </si>
  <si>
    <t>Organisez une visite guidée de notre brasserie, la Brasserie du Perche, suivie d'une dégustation de bière pour vos invités.</t>
  </si>
  <si>
    <t>Caisses de bière de notre microbrasserie 6 x 75cl ou 24 x 33cl</t>
  </si>
  <si>
    <t>Fûts de 20 L de notre microbrasserie avec tireuse</t>
  </si>
  <si>
    <t xml:space="preserve">   Pêche «NO Kill» (équipement non fourni)</t>
  </si>
  <si>
    <t>BBQ et tables de pique-nique au bord de l'eau;</t>
  </si>
  <si>
    <t>Kayaks et pédalos</t>
  </si>
  <si>
    <t>Total des options:</t>
  </si>
  <si>
    <t>Mariage à destination du mercredi 18h au mercredi 10h</t>
  </si>
  <si>
    <t xml:space="preserve"> Calculatrice budgétaire: choisissez une option ou entrez vos donnees dans les cellules bleues</t>
  </si>
  <si>
    <t>Montant du a la date de reservation</t>
  </si>
  <si>
    <t>Solde payable 30 jours avant la date de l'evenement</t>
  </si>
</sst>
</file>

<file path=xl/styles.xml><?xml version="1.0" encoding="utf-8"?>
<styleSheet xmlns="http://schemas.openxmlformats.org/spreadsheetml/2006/main">
  <numFmts count="8">
    <numFmt numFmtId="44" formatCode="_ * #,##0.00_)&quot;€&quot;_ ;_ * \(#,##0.00\)&quot;€&quot;_ ;_ * &quot;-&quot;??_)&quot;€&quot;_ ;_ @_ "/>
    <numFmt numFmtId="164" formatCode="#,##0.00\ [$€-816]"/>
    <numFmt numFmtId="165" formatCode="[$€-2]\ #,##0.00"/>
    <numFmt numFmtId="166" formatCode="#,##0.00\ [$€-483]"/>
    <numFmt numFmtId="167" formatCode="#,##0.00\ [$€-81D]"/>
    <numFmt numFmtId="168" formatCode="#,##0.00\ [$€-47E]"/>
    <numFmt numFmtId="169" formatCode="#,##0.00\ [$€-40C]"/>
    <numFmt numFmtId="170" formatCode="#,##0.00&quot;€&quot;"/>
  </numFmts>
  <fonts count="21">
    <font>
      <sz val="11"/>
      <color theme="1"/>
      <name val="Calibri"/>
      <family val="2"/>
      <scheme val="minor"/>
    </font>
    <font>
      <sz val="8"/>
      <color rgb="FF404040"/>
      <name val="Inherit"/>
    </font>
    <font>
      <b/>
      <sz val="8"/>
      <color rgb="FF404040"/>
      <name val="Inherit"/>
    </font>
    <font>
      <b/>
      <sz val="11"/>
      <color rgb="FF404040"/>
      <name val="Inherit"/>
    </font>
    <font>
      <sz val="8"/>
      <color rgb="FF333333"/>
      <name val="Arial"/>
      <family val="2"/>
    </font>
    <font>
      <sz val="8"/>
      <color theme="1"/>
      <name val="Arial"/>
      <family val="2"/>
    </font>
    <font>
      <i/>
      <sz val="16"/>
      <color rgb="FFA69E73"/>
      <name val="Georgia"/>
      <family val="1"/>
    </font>
    <font>
      <i/>
      <sz val="16"/>
      <color theme="1"/>
      <name val="Calibri"/>
      <family val="2"/>
      <scheme val="minor"/>
    </font>
    <font>
      <i/>
      <sz val="12"/>
      <color rgb="FFA69E73"/>
      <name val="Georgia"/>
      <family val="1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3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rgb="FF404040"/>
      <name val="Inherit"/>
    </font>
    <font>
      <b/>
      <sz val="11"/>
      <color theme="3"/>
      <name val="Calibri"/>
      <family val="2"/>
      <scheme val="minor"/>
    </font>
    <font>
      <sz val="8"/>
      <color theme="1" tint="0.249977111117893"/>
      <name val="Inherit"/>
    </font>
    <font>
      <b/>
      <sz val="11"/>
      <color theme="1" tint="0.249977111117893"/>
      <name val="Inherit"/>
    </font>
    <font>
      <sz val="12"/>
      <color theme="1"/>
      <name val="Calibri"/>
      <family val="2"/>
      <scheme val="minor"/>
    </font>
    <font>
      <sz val="8"/>
      <color theme="1" tint="0.34998626667073579"/>
      <name val="Inherit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FEDE7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1" fillId="0" borderId="4" xfId="0" applyFont="1" applyBorder="1" applyAlignment="1">
      <alignment horizontal="left" indent="1" readingOrder="1"/>
    </xf>
    <xf numFmtId="0" fontId="0" fillId="0" borderId="8" xfId="0" applyBorder="1"/>
    <xf numFmtId="0" fontId="2" fillId="2" borderId="9" xfId="0" applyFont="1" applyFill="1" applyBorder="1" applyAlignment="1">
      <alignment horizontal="left" wrapText="1" readingOrder="1"/>
    </xf>
    <xf numFmtId="0" fontId="0" fillId="0" borderId="5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1" fillId="0" borderId="4" xfId="0" applyFont="1" applyBorder="1"/>
    <xf numFmtId="166" fontId="10" fillId="0" borderId="14" xfId="0" applyNumberFormat="1" applyFont="1" applyBorder="1" applyAlignment="1">
      <alignment horizontal="center"/>
    </xf>
    <xf numFmtId="0" fontId="3" fillId="0" borderId="13" xfId="0" applyFont="1" applyBorder="1"/>
    <xf numFmtId="0" fontId="11" fillId="4" borderId="6" xfId="0" applyFont="1" applyFill="1" applyBorder="1" applyAlignment="1" applyProtection="1">
      <alignment horizontal="left" vertical="top" wrapText="1" readingOrder="1"/>
      <protection locked="0"/>
    </xf>
    <xf numFmtId="3" fontId="11" fillId="4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>
      <alignment horizontal="left" indent="1" readingOrder="1"/>
    </xf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168" fontId="0" fillId="0" borderId="0" xfId="0" applyNumberFormat="1"/>
    <xf numFmtId="4" fontId="1" fillId="0" borderId="4" xfId="0" applyNumberFormat="1" applyFont="1" applyBorder="1" applyAlignment="1">
      <alignment horizontal="left" indent="1" readingOrder="1"/>
    </xf>
    <xf numFmtId="169" fontId="0" fillId="0" borderId="5" xfId="0" applyNumberFormat="1" applyBorder="1" applyAlignment="1">
      <alignment horizontal="center"/>
    </xf>
    <xf numFmtId="0" fontId="12" fillId="0" borderId="0" xfId="0" applyFont="1" applyAlignment="1">
      <alignment horizontal="left"/>
    </xf>
    <xf numFmtId="167" fontId="0" fillId="0" borderId="5" xfId="0" applyNumberFormat="1" applyFont="1" applyBorder="1" applyAlignment="1">
      <alignment horizontal="center"/>
    </xf>
    <xf numFmtId="0" fontId="1" fillId="0" borderId="6" xfId="0" applyFont="1" applyBorder="1"/>
    <xf numFmtId="170" fontId="11" fillId="4" borderId="0" xfId="0" applyNumberFormat="1" applyFont="1" applyFill="1" applyBorder="1" applyAlignment="1" applyProtection="1">
      <alignment horizontal="center"/>
      <protection locked="0"/>
    </xf>
    <xf numFmtId="170" fontId="5" fillId="0" borderId="0" xfId="0" applyNumberFormat="1" applyFont="1" applyBorder="1" applyAlignment="1">
      <alignment horizontal="center"/>
    </xf>
    <xf numFmtId="170" fontId="5" fillId="0" borderId="11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1" applyFont="1" applyAlignment="1" applyProtection="1">
      <alignment horizontal="left"/>
    </xf>
    <xf numFmtId="0" fontId="14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0" fillId="0" borderId="5" xfId="0" applyNumberFormat="1" applyBorder="1"/>
    <xf numFmtId="44" fontId="0" fillId="0" borderId="10" xfId="0" applyNumberFormat="1" applyBorder="1" applyAlignment="1">
      <alignment horizontal="center"/>
    </xf>
    <xf numFmtId="170" fontId="2" fillId="2" borderId="9" xfId="0" applyNumberFormat="1" applyFont="1" applyFill="1" applyBorder="1" applyAlignment="1">
      <alignment horizontal="center" wrapText="1" readingOrder="1"/>
    </xf>
    <xf numFmtId="0" fontId="4" fillId="2" borderId="9" xfId="0" applyFont="1" applyFill="1" applyBorder="1" applyAlignment="1">
      <alignment horizontal="center" vertical="center" readingOrder="1"/>
    </xf>
    <xf numFmtId="170" fontId="0" fillId="0" borderId="7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0" fontId="15" fillId="0" borderId="4" xfId="0" applyFont="1" applyBorder="1"/>
    <xf numFmtId="170" fontId="10" fillId="0" borderId="14" xfId="0" applyNumberFormat="1" applyFont="1" applyBorder="1" applyAlignment="1"/>
    <xf numFmtId="170" fontId="10" fillId="0" borderId="15" xfId="0" applyNumberFormat="1" applyFont="1" applyBorder="1" applyAlignment="1">
      <alignment horizontal="center"/>
    </xf>
    <xf numFmtId="0" fontId="17" fillId="0" borderId="12" xfId="0" applyFont="1" applyBorder="1"/>
    <xf numFmtId="0" fontId="0" fillId="4" borderId="0" xfId="0" applyFill="1"/>
    <xf numFmtId="0" fontId="17" fillId="0" borderId="12" xfId="0" applyFont="1" applyBorder="1" applyAlignment="1">
      <alignment horizontal="left" wrapText="1" indent="1"/>
    </xf>
    <xf numFmtId="0" fontId="17" fillId="0" borderId="4" xfId="0" applyFont="1" applyBorder="1"/>
    <xf numFmtId="0" fontId="16" fillId="4" borderId="0" xfId="0" applyFont="1" applyFill="1" applyAlignment="1">
      <alignment horizontal="center"/>
    </xf>
    <xf numFmtId="0" fontId="17" fillId="0" borderId="6" xfId="0" applyFont="1" applyBorder="1" applyAlignment="1">
      <alignment horizontal="left" wrapText="1" indent="1"/>
    </xf>
    <xf numFmtId="0" fontId="16" fillId="4" borderId="7" xfId="0" applyFon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9" fontId="0" fillId="0" borderId="0" xfId="0" applyNumberFormat="1"/>
    <xf numFmtId="0" fontId="8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0" borderId="13" xfId="0" applyFont="1" applyBorder="1"/>
    <xf numFmtId="166" fontId="19" fillId="0" borderId="14" xfId="0" applyNumberFormat="1" applyFont="1" applyBorder="1" applyAlignment="1">
      <alignment horizontal="center"/>
    </xf>
    <xf numFmtId="0" fontId="20" fillId="0" borderId="13" xfId="0" applyFont="1" applyBorder="1"/>
    <xf numFmtId="170" fontId="0" fillId="0" borderId="11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FEDE7"/>
      <color rgb="FFB0E2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Weddings!$G$7:$G$10</c:f>
              <c:strCache>
                <c:ptCount val="1"/>
                <c:pt idx="0">
                  <c:v>4,850.00€ 0.00€ 0.00€ 0.00€</c:v>
                </c:pt>
              </c:strCache>
            </c:strRef>
          </c:tx>
          <c:dLbls>
            <c:showVal val="1"/>
            <c:showCatName val="1"/>
            <c:showLeaderLines val="1"/>
          </c:dLbls>
          <c:cat>
            <c:strRef>
              <c:f>Weddings!$F$7:$F$10</c:f>
              <c:strCache>
                <c:ptCount val="4"/>
                <c:pt idx="0">
                  <c:v>Venue</c:v>
                </c:pt>
                <c:pt idx="1">
                  <c:v>Heating</c:v>
                </c:pt>
                <c:pt idx="2">
                  <c:v>Additional lodging</c:v>
                </c:pt>
                <c:pt idx="3">
                  <c:v>Other options</c:v>
                </c:pt>
              </c:strCache>
            </c:strRef>
          </c:cat>
          <c:val>
            <c:numRef>
              <c:f>Weddings!$G$7:$G$10</c:f>
              <c:numCache>
                <c:formatCode>#,##0.00"€"</c:formatCode>
                <c:ptCount val="4"/>
                <c:pt idx="0">
                  <c:v>4850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190499</xdr:rowOff>
    </xdr:from>
    <xdr:to>
      <xdr:col>4</xdr:col>
      <xdr:colOff>0</xdr:colOff>
      <xdr:row>16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tabSelected="1" workbookViewId="0">
      <selection activeCell="B5" sqref="B5"/>
    </sheetView>
  </sheetViews>
  <sheetFormatPr defaultRowHeight="15"/>
  <cols>
    <col min="2" max="2" width="88.140625" customWidth="1"/>
    <col min="3" max="3" width="24.28515625" style="38" customWidth="1"/>
    <col min="4" max="4" width="30.28515625" customWidth="1"/>
    <col min="5" max="5" width="11.42578125" hidden="1" customWidth="1"/>
    <col min="6" max="6" width="17.42578125" hidden="1" customWidth="1"/>
    <col min="7" max="7" width="12.85546875" style="30" hidden="1" customWidth="1"/>
  </cols>
  <sheetData>
    <row r="2" spans="2:7" ht="21">
      <c r="B2" s="56" t="s">
        <v>14</v>
      </c>
      <c r="C2" s="57"/>
      <c r="D2" s="58"/>
    </row>
    <row r="3" spans="2:7" ht="15.75">
      <c r="B3" s="53" t="s">
        <v>57</v>
      </c>
      <c r="C3" s="54"/>
      <c r="D3" s="55"/>
    </row>
    <row r="4" spans="2:7" hidden="1">
      <c r="B4" s="6"/>
      <c r="C4" s="34" t="str">
        <f>IF(B5="Mariage à destination du mercredi 18h au mercredi 10h","4850",IF(B5="Mariage de weekend du vendredi 18h au lundi 10h","4150"))</f>
        <v>4850</v>
      </c>
      <c r="D4" s="36"/>
    </row>
    <row r="5" spans="2:7">
      <c r="B5" s="12" t="s">
        <v>56</v>
      </c>
      <c r="C5" s="34">
        <f>C4+D4</f>
        <v>4850</v>
      </c>
      <c r="D5" s="35" t="s">
        <v>15</v>
      </c>
    </row>
    <row r="6" spans="2:7">
      <c r="B6" s="1"/>
      <c r="C6" s="27"/>
      <c r="D6" s="2"/>
      <c r="F6" s="21"/>
      <c r="G6"/>
    </row>
    <row r="7" spans="2:7">
      <c r="B7" s="39" t="s">
        <v>16</v>
      </c>
      <c r="C7" s="27"/>
      <c r="D7" s="2"/>
      <c r="E7" s="14"/>
      <c r="F7" s="29" t="s">
        <v>9</v>
      </c>
      <c r="G7" s="31">
        <f>D18</f>
        <v>4850</v>
      </c>
    </row>
    <row r="8" spans="2:7">
      <c r="B8" s="4" t="s">
        <v>17</v>
      </c>
      <c r="C8" s="27"/>
      <c r="D8" s="2"/>
      <c r="E8" s="15"/>
      <c r="F8" s="29" t="s">
        <v>11</v>
      </c>
      <c r="G8" s="31">
        <f>E23</f>
        <v>0</v>
      </c>
    </row>
    <row r="9" spans="2:7">
      <c r="B9" s="19" t="s">
        <v>18</v>
      </c>
      <c r="C9" s="27"/>
      <c r="D9" s="2"/>
      <c r="E9" s="16"/>
      <c r="F9" s="28" t="s">
        <v>12</v>
      </c>
      <c r="G9" s="31">
        <f>E28</f>
        <v>0</v>
      </c>
    </row>
    <row r="10" spans="2:7">
      <c r="B10" s="4" t="s">
        <v>19</v>
      </c>
      <c r="C10" s="27"/>
      <c r="D10" s="33"/>
      <c r="E10" s="17"/>
      <c r="F10" s="29" t="s">
        <v>13</v>
      </c>
      <c r="G10" s="32">
        <f>E46</f>
        <v>0</v>
      </c>
    </row>
    <row r="11" spans="2:7">
      <c r="B11" s="4" t="s">
        <v>20</v>
      </c>
      <c r="C11" s="27"/>
      <c r="D11" s="2"/>
      <c r="E11" s="17"/>
      <c r="F11" s="29"/>
      <c r="G11" s="31"/>
    </row>
    <row r="12" spans="2:7">
      <c r="B12" s="4" t="s">
        <v>21</v>
      </c>
      <c r="C12" s="27"/>
      <c r="D12" s="2"/>
      <c r="E12" s="17"/>
    </row>
    <row r="13" spans="2:7">
      <c r="B13" s="4" t="s">
        <v>22</v>
      </c>
      <c r="C13" s="27"/>
      <c r="D13" s="2"/>
      <c r="E13" s="17"/>
    </row>
    <row r="14" spans="2:7">
      <c r="B14" s="4" t="s">
        <v>23</v>
      </c>
      <c r="C14" s="27"/>
      <c r="D14" s="2"/>
      <c r="E14" s="18"/>
    </row>
    <row r="15" spans="2:7">
      <c r="B15" s="4" t="s">
        <v>24</v>
      </c>
      <c r="C15" s="27"/>
      <c r="D15" s="2"/>
    </row>
    <row r="16" spans="2:7">
      <c r="B16" s="4" t="s">
        <v>25</v>
      </c>
      <c r="C16" s="27"/>
      <c r="D16" s="2"/>
      <c r="E16" s="15"/>
    </row>
    <row r="17" spans="2:5">
      <c r="B17" s="23"/>
      <c r="C17" s="37"/>
      <c r="D17" s="5"/>
      <c r="E17" s="17"/>
    </row>
    <row r="18" spans="2:5" ht="18.75">
      <c r="B18" s="11" t="s">
        <v>26</v>
      </c>
      <c r="C18" s="40"/>
      <c r="D18" s="41">
        <f>C5</f>
        <v>4850</v>
      </c>
      <c r="E18" s="17"/>
    </row>
    <row r="19" spans="2:5">
      <c r="B19" s="3" t="s">
        <v>27</v>
      </c>
      <c r="C19" s="27"/>
      <c r="D19" s="7"/>
    </row>
    <row r="20" spans="2:5">
      <c r="B20" s="50" t="s">
        <v>28</v>
      </c>
      <c r="C20" s="27"/>
      <c r="D20" s="7"/>
    </row>
    <row r="21" spans="2:5">
      <c r="B21" s="42" t="s">
        <v>29</v>
      </c>
      <c r="C21" s="24" t="s">
        <v>1</v>
      </c>
      <c r="D21" s="20">
        <f>IF(C21="Yes",80,IF(C21="No",0))</f>
        <v>0</v>
      </c>
    </row>
    <row r="22" spans="2:5">
      <c r="B22" s="42" t="s">
        <v>30</v>
      </c>
      <c r="C22" s="24" t="s">
        <v>1</v>
      </c>
      <c r="D22" s="20">
        <f>IF(C22="Yes",40,IF(C22="No",0))</f>
        <v>0</v>
      </c>
    </row>
    <row r="23" spans="2:5">
      <c r="B23" s="42" t="s">
        <v>31</v>
      </c>
      <c r="C23" s="24" t="s">
        <v>1</v>
      </c>
      <c r="D23" s="20">
        <f>IF(C23="Yes",200,IF(C23="No",0))</f>
        <v>0</v>
      </c>
      <c r="E23" s="52">
        <f>SUM(D21:D23)</f>
        <v>0</v>
      </c>
    </row>
    <row r="24" spans="2:5">
      <c r="B24" s="51" t="s">
        <v>37</v>
      </c>
      <c r="C24" s="43"/>
      <c r="D24" s="20"/>
    </row>
    <row r="25" spans="2:5">
      <c r="B25" s="9" t="s">
        <v>32</v>
      </c>
      <c r="C25" s="24" t="s">
        <v>1</v>
      </c>
      <c r="D25" s="20">
        <f>IF(C25="No",0,IF(C25="Week",1190,IF(C25="Weekend",690)))</f>
        <v>0</v>
      </c>
    </row>
    <row r="26" spans="2:5">
      <c r="B26" s="9" t="s">
        <v>33</v>
      </c>
      <c r="C26" s="24" t="s">
        <v>1</v>
      </c>
      <c r="D26" s="20">
        <f>IF(C26="No",0,IF(C26="Week",280,IF(C26="Weekend",80)))</f>
        <v>0</v>
      </c>
    </row>
    <row r="27" spans="2:5">
      <c r="B27" s="9" t="s">
        <v>34</v>
      </c>
      <c r="C27" s="24" t="s">
        <v>1</v>
      </c>
      <c r="D27" s="20">
        <f>IF(C27="No",0,IF(C27="Week",650,IF(C27="Weekend",450)))</f>
        <v>0</v>
      </c>
    </row>
    <row r="28" spans="2:5">
      <c r="B28" s="9" t="s">
        <v>35</v>
      </c>
      <c r="C28" s="24" t="s">
        <v>1</v>
      </c>
      <c r="D28" s="20">
        <f>IF(C28="No",0,IF(C28="Week",280,IF(C28="Weekend",80)))</f>
        <v>0</v>
      </c>
      <c r="E28" s="52">
        <f>SUM(D25:D28)</f>
        <v>0</v>
      </c>
    </row>
    <row r="29" spans="2:5">
      <c r="B29" s="51" t="s">
        <v>36</v>
      </c>
      <c r="C29" s="43"/>
      <c r="D29" s="20"/>
    </row>
    <row r="30" spans="2:5">
      <c r="B30" s="9" t="s">
        <v>38</v>
      </c>
      <c r="C30" s="24" t="s">
        <v>1</v>
      </c>
      <c r="D30" s="20">
        <f>IF(C30="Yes",195,IF(C30="No",0))</f>
        <v>0</v>
      </c>
    </row>
    <row r="31" spans="2:5">
      <c r="B31" s="9" t="s">
        <v>39</v>
      </c>
      <c r="C31" s="24" t="s">
        <v>1</v>
      </c>
      <c r="D31" s="20">
        <f>IF(C31="Yes",495,IF(C31="No",0))</f>
        <v>0</v>
      </c>
    </row>
    <row r="32" spans="2:5">
      <c r="B32" s="4" t="s">
        <v>40</v>
      </c>
      <c r="C32" s="24" t="s">
        <v>1</v>
      </c>
      <c r="D32" s="20">
        <f>IF(C32="Yes",150,IF(C32="No",0))</f>
        <v>0</v>
      </c>
    </row>
    <row r="33" spans="2:5">
      <c r="B33" s="42" t="s">
        <v>41</v>
      </c>
      <c r="C33" s="43"/>
      <c r="D33" s="20"/>
    </row>
    <row r="34" spans="2:5">
      <c r="B34" s="42" t="s">
        <v>42</v>
      </c>
      <c r="C34" s="24" t="s">
        <v>1</v>
      </c>
      <c r="D34" s="20">
        <f>IF(C34="Yes",350,IF(C34="No",0))</f>
        <v>0</v>
      </c>
    </row>
    <row r="35" spans="2:5">
      <c r="B35" s="9" t="s">
        <v>43</v>
      </c>
      <c r="C35" s="13">
        <v>0</v>
      </c>
      <c r="D35" s="22">
        <f>C35*3.9</f>
        <v>0</v>
      </c>
    </row>
    <row r="36" spans="2:5">
      <c r="B36" s="9" t="s">
        <v>44</v>
      </c>
      <c r="C36" s="13">
        <v>0</v>
      </c>
      <c r="D36" s="22">
        <f>C36*2</f>
        <v>0</v>
      </c>
    </row>
    <row r="37" spans="2:5">
      <c r="B37" s="42" t="s">
        <v>45</v>
      </c>
      <c r="C37" s="24" t="s">
        <v>1</v>
      </c>
      <c r="D37" s="20">
        <f>IF(C37="Yes",190,IF(C37="No",0))</f>
        <v>0</v>
      </c>
    </row>
    <row r="38" spans="2:5">
      <c r="B38" s="44" t="s">
        <v>46</v>
      </c>
      <c r="C38" s="24" t="s">
        <v>1</v>
      </c>
      <c r="D38" s="20">
        <f>IF(C38="Yes",190,IF(C38="No",0))</f>
        <v>0</v>
      </c>
    </row>
    <row r="39" spans="2:5">
      <c r="B39" s="44" t="s">
        <v>47</v>
      </c>
      <c r="C39" s="24" t="s">
        <v>1</v>
      </c>
      <c r="D39" s="20">
        <f>IF(C39="Yes",290,IF(C39="No",0))</f>
        <v>0</v>
      </c>
    </row>
    <row r="40" spans="2:5">
      <c r="B40" s="44" t="s">
        <v>48</v>
      </c>
      <c r="C40" s="24" t="s">
        <v>1</v>
      </c>
      <c r="D40" s="20">
        <f>IF(C40="Yes",190,IF(C40="No",0))</f>
        <v>0</v>
      </c>
    </row>
    <row r="41" spans="2:5" ht="15" customHeight="1">
      <c r="B41" s="44" t="s">
        <v>49</v>
      </c>
      <c r="C41" s="13">
        <v>0</v>
      </c>
      <c r="D41" s="20">
        <f>C41*10</f>
        <v>0</v>
      </c>
    </row>
    <row r="42" spans="2:5">
      <c r="B42" s="4" t="s">
        <v>50</v>
      </c>
      <c r="C42" s="13">
        <v>0</v>
      </c>
      <c r="D42" s="20">
        <f>30*C42</f>
        <v>0</v>
      </c>
    </row>
    <row r="43" spans="2:5">
      <c r="B43" s="4" t="s">
        <v>51</v>
      </c>
      <c r="C43" s="13">
        <v>0</v>
      </c>
      <c r="D43" s="20">
        <f>95*C43</f>
        <v>0</v>
      </c>
    </row>
    <row r="44" spans="2:5">
      <c r="B44" s="45" t="s">
        <v>52</v>
      </c>
      <c r="C44" s="46" t="s">
        <v>10</v>
      </c>
      <c r="D44" s="8">
        <v>0</v>
      </c>
    </row>
    <row r="45" spans="2:5">
      <c r="B45" s="45" t="s">
        <v>53</v>
      </c>
      <c r="C45" s="46" t="s">
        <v>10</v>
      </c>
      <c r="D45" s="8">
        <v>0</v>
      </c>
    </row>
    <row r="46" spans="2:5">
      <c r="B46" s="47" t="s">
        <v>54</v>
      </c>
      <c r="C46" s="48" t="s">
        <v>10</v>
      </c>
      <c r="D46" s="49">
        <v>0</v>
      </c>
      <c r="E46" s="52">
        <f>SUM(D30:D46)</f>
        <v>0</v>
      </c>
    </row>
    <row r="47" spans="2:5">
      <c r="B47" s="4" t="s">
        <v>55</v>
      </c>
      <c r="C47" s="25"/>
      <c r="D47" s="8">
        <f>SUM(D21:D43)</f>
        <v>0</v>
      </c>
    </row>
    <row r="48" spans="2:5" ht="18.75">
      <c r="B48" s="11" t="s">
        <v>0</v>
      </c>
      <c r="C48" s="26"/>
      <c r="D48" s="10">
        <f>D18+D47</f>
        <v>4850</v>
      </c>
    </row>
    <row r="49" spans="2:4" ht="15.75">
      <c r="B49" s="59" t="s">
        <v>58</v>
      </c>
      <c r="C49" s="26"/>
      <c r="D49" s="60">
        <f>D18*30%</f>
        <v>1455</v>
      </c>
    </row>
    <row r="50" spans="2:4" ht="15.75">
      <c r="B50" s="61" t="s">
        <v>59</v>
      </c>
      <c r="C50" s="62"/>
      <c r="D50" s="60">
        <f>D48-D49</f>
        <v>3395</v>
      </c>
    </row>
  </sheetData>
  <sheetProtection password="E29C" sheet="1" objects="1" scenarios="1" selectLockedCells="1"/>
  <mergeCells count="2">
    <mergeCell ref="B3:D3"/>
    <mergeCell ref="B2:D2"/>
  </mergeCells>
  <dataValidations count="6">
    <dataValidation type="whole" allowBlank="1" showInputMessage="1" showErrorMessage="1" sqref="C47:C48">
      <formula1>1</formula1>
      <formula2>250</formula2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1">
      <formula1>0</formula1>
      <formula2>200</formula2>
    </dataValidation>
    <dataValidation type="list" allowBlank="1" showInputMessage="1" showErrorMessage="1" sqref="C30:C32 C21:C23 C34 C37:C40">
      <formula1>"Yes,No"</formula1>
    </dataValidation>
    <dataValidation type="list" allowBlank="1" showInputMessage="1" showErrorMessage="1" sqref="C25:C28">
      <formula1>"No,Weekend,Week"</formula1>
    </dataValidation>
    <dataValidation type="list" allowBlank="1" showInputMessage="1" showErrorMessage="1" sqref="B5">
      <formula1>"Mariage à destination du mercredi 18h au mercredi 10h,Mariage de weekend du vendredi 18h au lundi 10h"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9"/>
  <sheetViews>
    <sheetView workbookViewId="0">
      <selection activeCell="E7" sqref="E7"/>
    </sheetView>
  </sheetViews>
  <sheetFormatPr defaultRowHeight="15"/>
  <sheetData>
    <row r="3" spans="2:3">
      <c r="B3" t="s">
        <v>6</v>
      </c>
      <c r="C3" s="14">
        <f>Weddings!C5</f>
        <v>4850</v>
      </c>
    </row>
    <row r="4" spans="2:3">
      <c r="B4" t="s">
        <v>7</v>
      </c>
      <c r="C4" s="15">
        <f>A28</f>
        <v>0</v>
      </c>
    </row>
    <row r="5" spans="2:3">
      <c r="B5" t="s">
        <v>2</v>
      </c>
      <c r="C5" s="16">
        <f>A20</f>
        <v>0</v>
      </c>
    </row>
    <row r="6" spans="2:3">
      <c r="B6" t="s">
        <v>3</v>
      </c>
      <c r="C6" s="17">
        <f>A21</f>
        <v>0</v>
      </c>
    </row>
    <row r="7" spans="2:3">
      <c r="B7" t="s">
        <v>4</v>
      </c>
      <c r="C7" s="17">
        <f>A29</f>
        <v>0</v>
      </c>
    </row>
    <row r="8" spans="2:3">
      <c r="B8" t="s">
        <v>8</v>
      </c>
      <c r="C8" s="17">
        <f>A44</f>
        <v>0</v>
      </c>
    </row>
    <row r="9" spans="2:3">
      <c r="B9" t="s">
        <v>5</v>
      </c>
      <c r="C9" s="18">
        <f>A45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Weddings</vt:lpstr>
      <vt:lpstr>Sheet2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dlevesque</dc:creator>
  <cp:lastModifiedBy>Dominique Levesque</cp:lastModifiedBy>
  <dcterms:created xsi:type="dcterms:W3CDTF">2017-07-11T16:04:10Z</dcterms:created>
  <dcterms:modified xsi:type="dcterms:W3CDTF">2019-11-10T22:41:34Z</dcterms:modified>
</cp:coreProperties>
</file>